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92.168.0.27\zamowienia_publiczne\PRZETARGI ASI\2026\wstepne konsulatcje rynkowe\sprzątanie\"/>
    </mc:Choice>
  </mc:AlternateContent>
  <xr:revisionPtr revIDLastSave="0" documentId="8_{482CAF44-7B01-4C46-A961-B1221C1B0F0F}" xr6:coauthVersionLast="47" xr6:coauthVersionMax="47" xr10:uidLastSave="{00000000-0000-0000-0000-000000000000}"/>
  <bookViews>
    <workbookView xWindow="4300" yWindow="1430" windowWidth="19200" windowHeight="10050" firstSheet="1" activeTab="1" xr2:uid="{00000000-000D-0000-FFFF-FFFF00000000}"/>
  </bookViews>
  <sheets>
    <sheet name="Dashboard" sheetId="1" state="hidden" r:id="rId1"/>
    <sheet name="Dane miesięczne" sheetId="2" r:id="rId2"/>
    <sheet name="Czynsz Dzierżawny " sheetId="6" r:id="rId3"/>
    <sheet name="Personel" sheetId="4" r:id="rId4"/>
    <sheet name="Koszty kategorii" sheetId="3" r:id="rId5"/>
    <sheet name="Model i wnioski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6" l="1"/>
  <c r="B8" i="5"/>
  <c r="B6" i="5"/>
  <c r="B4" i="5"/>
  <c r="B5" i="5" s="1"/>
  <c r="D5" i="1" s="1"/>
  <c r="G9" i="4"/>
  <c r="F9" i="4"/>
  <c r="B7" i="5" s="1"/>
  <c r="E9" i="4"/>
  <c r="D9" i="4"/>
  <c r="B9" i="4"/>
  <c r="G5" i="1" s="1"/>
  <c r="D17" i="3"/>
  <c r="C17" i="3"/>
  <c r="D16" i="3"/>
  <c r="C16" i="3"/>
  <c r="D15" i="3"/>
  <c r="C15" i="3"/>
  <c r="D14" i="3"/>
  <c r="C14" i="3"/>
  <c r="D13" i="3"/>
  <c r="C13" i="3"/>
  <c r="D12" i="3"/>
  <c r="C12" i="3"/>
  <c r="D11" i="3"/>
  <c r="C11" i="3"/>
  <c r="D10" i="3"/>
  <c r="C10" i="3"/>
  <c r="D9" i="3"/>
  <c r="C9" i="3"/>
  <c r="D8" i="3"/>
  <c r="C8" i="3"/>
  <c r="D7" i="3"/>
  <c r="C7" i="3"/>
  <c r="D6" i="3"/>
  <c r="C6" i="3"/>
  <c r="D5" i="3"/>
  <c r="C5" i="3"/>
  <c r="D4" i="3"/>
  <c r="C4" i="3"/>
  <c r="J10" i="2"/>
  <c r="G8" i="1" s="1"/>
  <c r="I10" i="2"/>
  <c r="H10" i="2"/>
  <c r="A8" i="1" s="1"/>
  <c r="G10" i="2"/>
  <c r="F10" i="2"/>
  <c r="B11" i="5" s="1"/>
  <c r="E10" i="2"/>
  <c r="B10" i="5" s="1"/>
  <c r="D10" i="2"/>
  <c r="C10" i="2"/>
  <c r="B10" i="2"/>
  <c r="K9" i="2"/>
  <c r="J9" i="2"/>
  <c r="K8" i="2"/>
  <c r="J8" i="2"/>
  <c r="K7" i="2"/>
  <c r="J7" i="2"/>
  <c r="K6" i="2"/>
  <c r="J6" i="2"/>
  <c r="K5" i="2"/>
  <c r="J5" i="2"/>
  <c r="K4" i="2"/>
  <c r="J4" i="2"/>
  <c r="A5" i="1"/>
  <c r="B9" i="5" l="1"/>
  <c r="B14" i="5" s="1"/>
  <c r="K10" i="2"/>
  <c r="B12" i="5"/>
  <c r="B13" i="5" l="1"/>
  <c r="D8" i="1"/>
  <c r="B15" i="5"/>
</calcChain>
</file>

<file path=xl/sharedStrings.xml><?xml version="1.0" encoding="utf-8"?>
<sst xmlns="http://schemas.openxmlformats.org/spreadsheetml/2006/main" count="140" uniqueCount="111">
  <si>
    <t>Panel zarządczy – koszty kuchni, personel i zamawiane posiłki</t>
  </si>
  <si>
    <t>Koszt prowadzenia kuchni</t>
  </si>
  <si>
    <t>Średnio miesięcznie</t>
  </si>
  <si>
    <t>Personel</t>
  </si>
  <si>
    <t>Zamawiane/obsłużone posiłki</t>
  </si>
  <si>
    <t>Koszt / posiłek</t>
  </si>
  <si>
    <t>Koszt / osobodzień</t>
  </si>
  <si>
    <t>szt. / 6 miesięcy</t>
  </si>
  <si>
    <t>PLN</t>
  </si>
  <si>
    <t>Trend miesięczny</t>
  </si>
  <si>
    <t>Miesiąc</t>
  </si>
  <si>
    <t>Koszt całkowity</t>
  </si>
  <si>
    <t>Osobodni</t>
  </si>
  <si>
    <t>Posiłki</t>
  </si>
  <si>
    <t>Personel / mies.</t>
  </si>
  <si>
    <t>Uwagi</t>
  </si>
  <si>
    <t>Styczeń 2026</t>
  </si>
  <si>
    <t>Luty 2026</t>
  </si>
  <si>
    <t>Marzec 2026</t>
  </si>
  <si>
    <t>Kwiecień 2026</t>
  </si>
  <si>
    <t>Maj 2026</t>
  </si>
  <si>
    <t>Czerwiec 2026</t>
  </si>
  <si>
    <t>niepełny koszt</t>
  </si>
  <si>
    <t>Dane miesięczne i wskaźniki kosztowe – kuchnia szpitalna</t>
  </si>
  <si>
    <t>Dni</t>
  </si>
  <si>
    <t>Śr. pacjentów/dzień</t>
  </si>
  <si>
    <t>Posiłki pacjentów</t>
  </si>
  <si>
    <t>Kantyna</t>
  </si>
  <si>
    <t>Wywóz na zewnątrz</t>
  </si>
  <si>
    <t>Łączne posiłki</t>
  </si>
  <si>
    <t>Razem / średnio</t>
  </si>
  <si>
    <t>Struktura kosztów prowadzenia kuchni</t>
  </si>
  <si>
    <t>Kategoria kosztu</t>
  </si>
  <si>
    <t>Razem 6 miesięcy</t>
  </si>
  <si>
    <t>Średnio / miesiąc</t>
  </si>
  <si>
    <t>Udział w kosztach</t>
  </si>
  <si>
    <t>Komentarz analityczny</t>
  </si>
  <si>
    <t>Wsad do kotła</t>
  </si>
  <si>
    <t>Największy koszt zmienny; wymaga kontroli cen zakupu i norm żywieniowych.</t>
  </si>
  <si>
    <t>Energia elektryczna</t>
  </si>
  <si>
    <t>Pozycja pomocnicza do monitorowania trendu i odchyleń.</t>
  </si>
  <si>
    <t>Gaz / para / ciepło</t>
  </si>
  <si>
    <t>Woda i ścieki</t>
  </si>
  <si>
    <t>Wynagrodzenia + narzuty</t>
  </si>
  <si>
    <t>Największy koszt stały; wpływa bezpośrednio na koszt prowadzenia kuchni.</t>
  </si>
  <si>
    <t>Środki czystości</t>
  </si>
  <si>
    <t>Serwis i przeglądy</t>
  </si>
  <si>
    <t>Amortyzacja sprzętu</t>
  </si>
  <si>
    <t>Transport posiłków</t>
  </si>
  <si>
    <t>Brak kosztu w kalkulacji źródłowej.</t>
  </si>
  <si>
    <t>Utylizacja odpadów</t>
  </si>
  <si>
    <t>Koszty administracji</t>
  </si>
  <si>
    <t>Koszty pośrednie</t>
  </si>
  <si>
    <t>Inne koszty</t>
  </si>
  <si>
    <t>Rezerwa / nieprzewidziane</t>
  </si>
  <si>
    <t>Ilość personelu i koszt zatrudnienia</t>
  </si>
  <si>
    <t>Funkcja</t>
  </si>
  <si>
    <t>Etaty</t>
  </si>
  <si>
    <t>Wynagrodzenie brutto / etat</t>
  </si>
  <si>
    <t>Koszt brutto</t>
  </si>
  <si>
    <t>Składki i narzuty</t>
  </si>
  <si>
    <t>Koszt całkowity miesięczny</t>
  </si>
  <si>
    <t>Udział</t>
  </si>
  <si>
    <t>Komentarz</t>
  </si>
  <si>
    <t>Kucharze</t>
  </si>
  <si>
    <t>Pomoce kuchenne</t>
  </si>
  <si>
    <t>Magazynier</t>
  </si>
  <si>
    <t>Dietetyczki</t>
  </si>
  <si>
    <t>Kierownik</t>
  </si>
  <si>
    <t>Razem</t>
  </si>
  <si>
    <t>Model analityczny – koszt kuchni, personel i zamawiane posiłki</t>
  </si>
  <si>
    <t>Zakres kalkulacji</t>
  </si>
  <si>
    <t>6 miesięcy</t>
  </si>
  <si>
    <t>Źródło: załączona kalkulacja kosztów żywienia</t>
  </si>
  <si>
    <t>Najważniejsze wnioski analityczne</t>
  </si>
  <si>
    <t>Łączny koszt prowadzenia kuchni</t>
  </si>
  <si>
    <t>koszt całkowity z kosztami pośrednimi i rezerwą</t>
  </si>
  <si>
    <t>1</t>
  </si>
  <si>
    <t>Koszt kuchni za 6 miesięcy wynosi ok. 4,29 mln zł, czyli średnio ok. 715 tys. zł miesięcznie.</t>
  </si>
  <si>
    <t>Średni koszt miesięczny</t>
  </si>
  <si>
    <t>punkt odniesienia dla budżetu miesięcznego</t>
  </si>
  <si>
    <t>2</t>
  </si>
  <si>
    <t>Personel: 41 FTE. Koszt personelu to ok. 306 tys. zł miesięcznie i ok. 42,8% kosztów całkowitych.</t>
  </si>
  <si>
    <t>Łączna ilość personelu [FTE]</t>
  </si>
  <si>
    <t>suma etatów w arkuszu Personel</t>
  </si>
  <si>
    <t>3</t>
  </si>
  <si>
    <t>Zamówione/obsłużone posiłki: 452 830 w 6 miesięcy; koszt jednostkowy to ok. 9,48 zł za posiłek.</t>
  </si>
  <si>
    <t>Koszt personelu / miesiąc</t>
  </si>
  <si>
    <t>wynagrodzenia + narzuty</t>
  </si>
  <si>
    <t>4</t>
  </si>
  <si>
    <t>Największe dźwignie kosztowe: wynagrodzenia oraz wsad do kotła. Tu warto prowadzić comiesięczny monitoring odchyleń.</t>
  </si>
  <si>
    <t>Udział personelu w całkowitym koszcie</t>
  </si>
  <si>
    <t>pozycja nr 1 w strukturze kosztów</t>
  </si>
  <si>
    <t>5</t>
  </si>
  <si>
    <t>Czerwiec ma istotnie niższy koszt całkowity, bo w danych źródłowych brakuje kilku kategorii kosztów miesięcznych. Traktować jako miesiąc niepełny do porównań.</t>
  </si>
  <si>
    <t>Łączna liczba zamawianych posiłków</t>
  </si>
  <si>
    <t>pacjenci + kantyna + wywóz</t>
  </si>
  <si>
    <t>tylko posiłki dla pacjentów</t>
  </si>
  <si>
    <t>Posiłki dodatkowe</t>
  </si>
  <si>
    <t>kantyna + wywóz na zewnątrz</t>
  </si>
  <si>
    <t>koszt całkowity / osobodni</t>
  </si>
  <si>
    <t>koszt całkowity / wszystkie posiłki</t>
  </si>
  <si>
    <t>Posiłki na 1 FTE / miesiąc</t>
  </si>
  <si>
    <t>miara produktywności operacyjnej</t>
  </si>
  <si>
    <t>Koszt personelu / posiłek</t>
  </si>
  <si>
    <t>orientacyjny komponent pracy w 1 posiłku</t>
  </si>
  <si>
    <t xml:space="preserve">czynsz dzierżawny </t>
  </si>
  <si>
    <t xml:space="preserve">drobny sprzet </t>
  </si>
  <si>
    <t xml:space="preserve">wartośc netto </t>
  </si>
  <si>
    <t xml:space="preserve">budynki </t>
  </si>
  <si>
    <t xml:space="preserve">wyposarzenie pomieszczeń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</si>
</sst>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z\ł"/>
  </numFmts>
  <fonts count="9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b/>
      <sz val="11"/>
      <name val="Carlito"/>
    </font>
    <font>
      <b/>
      <sz val="11"/>
      <color rgb="FF1F4E78"/>
      <name val="Carlito"/>
    </font>
    <font>
      <b/>
      <sz val="14"/>
      <color rgb="FF17365D"/>
      <name val="Carlito"/>
    </font>
    <font>
      <i/>
      <sz val="11"/>
      <color rgb="FF666666"/>
      <name val="Carlito"/>
    </font>
    <font>
      <b/>
      <i/>
      <sz val="11"/>
      <color rgb="FFFFFFFF"/>
      <name val="Carlito"/>
    </font>
    <font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1F4E78"/>
      </patternFill>
    </fill>
    <fill>
      <patternFill patternType="solid">
        <fgColor rgb="FFC6E0B4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EEF5FB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2" fillId="3" borderId="0" xfId="1" applyFont="1" applyFill="1" applyAlignment="1">
      <alignment horizontal="center" vertical="center" wrapText="1"/>
    </xf>
    <xf numFmtId="0" fontId="3" fillId="4" borderId="0" xfId="1" applyFont="1" applyFill="1"/>
    <xf numFmtId="0" fontId="0" fillId="0" borderId="0" xfId="1" applyFont="1" applyAlignment="1">
      <alignment wrapText="1"/>
    </xf>
    <xf numFmtId="0" fontId="3" fillId="4" borderId="1" xfId="1" applyFont="1" applyFill="1" applyBorder="1" applyAlignment="1">
      <alignment wrapText="1"/>
    </xf>
    <xf numFmtId="0" fontId="4" fillId="5" borderId="0" xfId="1" applyFont="1" applyFill="1" applyAlignment="1">
      <alignment wrapText="1"/>
    </xf>
    <xf numFmtId="0" fontId="3" fillId="6" borderId="0" xfId="1" applyFont="1" applyFill="1" applyAlignment="1">
      <alignment wrapText="1"/>
    </xf>
    <xf numFmtId="164" fontId="3" fillId="6" borderId="0" xfId="1" applyNumberFormat="1" applyFont="1" applyFill="1" applyAlignment="1">
      <alignment wrapText="1"/>
    </xf>
    <xf numFmtId="10" fontId="3" fillId="6" borderId="0" xfId="1" applyNumberFormat="1" applyFont="1" applyFill="1" applyAlignment="1">
      <alignment wrapText="1"/>
    </xf>
    <xf numFmtId="3" fontId="3" fillId="6" borderId="0" xfId="1" applyNumberFormat="1" applyFont="1" applyFill="1" applyAlignment="1">
      <alignment wrapText="1"/>
    </xf>
    <xf numFmtId="0" fontId="2" fillId="3" borderId="0" xfId="1" applyFont="1" applyFill="1" applyAlignment="1">
      <alignment horizontal="center"/>
    </xf>
    <xf numFmtId="0" fontId="4" fillId="5" borderId="0" xfId="1" applyFont="1" applyFill="1" applyAlignment="1">
      <alignment horizontal="center" vertical="center" wrapText="1"/>
    </xf>
    <xf numFmtId="4" fontId="3" fillId="6" borderId="0" xfId="1" applyNumberFormat="1" applyFont="1" applyFill="1" applyAlignment="1">
      <alignment wrapText="1"/>
    </xf>
    <xf numFmtId="0" fontId="1" fillId="2" borderId="0" xfId="1" applyFont="1" applyFill="1" applyAlignment="1">
      <alignment horizontal="left" vertical="center"/>
    </xf>
    <xf numFmtId="4" fontId="0" fillId="0" borderId="0" xfId="1" applyNumberFormat="1" applyFont="1"/>
    <xf numFmtId="0" fontId="2" fillId="3" borderId="0" xfId="1" applyFont="1" applyFill="1" applyAlignment="1">
      <alignment horizontal="center" vertical="center" wrapText="1"/>
    </xf>
    <xf numFmtId="0" fontId="0" fillId="0" borderId="0" xfId="0"/>
    <xf numFmtId="3" fontId="5" fillId="5" borderId="0" xfId="1" applyNumberFormat="1" applyFont="1" applyFill="1" applyAlignment="1">
      <alignment horizontal="center"/>
    </xf>
    <xf numFmtId="0" fontId="6" fillId="7" borderId="0" xfId="1" applyFont="1" applyFill="1" applyAlignment="1">
      <alignment horizontal="center"/>
    </xf>
    <xf numFmtId="164" fontId="5" fillId="5" borderId="0" xfId="1" applyNumberFormat="1" applyFont="1" applyFill="1" applyAlignment="1">
      <alignment horizontal="center"/>
    </xf>
    <xf numFmtId="164" fontId="0" fillId="0" borderId="0" xfId="1" applyNumberFormat="1" applyFont="1"/>
    <xf numFmtId="3" fontId="0" fillId="0" borderId="0" xfId="1" applyNumberFormat="1" applyFont="1"/>
    <xf numFmtId="0" fontId="2" fillId="3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4" fontId="5" fillId="5" borderId="0" xfId="1" applyNumberFormat="1" applyFont="1" applyFill="1" applyAlignment="1">
      <alignment horizontal="center"/>
    </xf>
    <xf numFmtId="10" fontId="0" fillId="0" borderId="0" xfId="1" applyNumberFormat="1" applyFont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c:style val="2"/>
  <c:chart>
    <c:title>
      <c:tx>
        <c:rich>
          <a:bodyPr/>
          <a:lstStyle/>
          <a:p>
            <a:r>
              <a:t>Koszt całkowity miesięcznie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Koszt całkowity</c:v>
          </c:tx>
          <c:cat>
            <c:strRef>
              <c:f>Dashboard!$A$13:$A$18</c:f>
              <c:strCache>
                <c:ptCount val="6"/>
                <c:pt idx="0">
                  <c:v>Styczeń 2026</c:v>
                </c:pt>
                <c:pt idx="1">
                  <c:v>Luty 2026</c:v>
                </c:pt>
                <c:pt idx="2">
                  <c:v>Marzec 2026</c:v>
                </c:pt>
                <c:pt idx="3">
                  <c:v>Kwiecień 2026</c:v>
                </c:pt>
                <c:pt idx="4">
                  <c:v>Maj 2026</c:v>
                </c:pt>
                <c:pt idx="5">
                  <c:v>Czerwiec 2026</c:v>
                </c:pt>
              </c:strCache>
            </c:strRef>
          </c:cat>
          <c:val>
            <c:numRef>
              <c:f>Dashboard!$B$13:$B$18</c:f>
              <c:numCache>
                <c:formatCode>General</c:formatCode>
                <c:ptCount val="6"/>
                <c:pt idx="0">
                  <c:v>991446.55307000002</c:v>
                </c:pt>
                <c:pt idx="1">
                  <c:v>711985.60068000003</c:v>
                </c:pt>
                <c:pt idx="2">
                  <c:v>755310.55145000003</c:v>
                </c:pt>
                <c:pt idx="3">
                  <c:v>717261.84571999998</c:v>
                </c:pt>
                <c:pt idx="4">
                  <c:v>768981.36138000002</c:v>
                </c:pt>
                <c:pt idx="5">
                  <c:v>346881.07014000003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D0-4F76-B830-1ECBF0F835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c:style val="2"/>
  <c:chart>
    <c:title>
      <c:tx>
        <c:rich>
          <a:bodyPr/>
          <a:lstStyle/>
          <a:p>
            <a:r>
              <a:t>Ilość posiłków i osobodni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Koszt całkowity</c:v>
          </c:tx>
          <c:invertIfNegative val="1"/>
          <c:cat>
            <c:strRef>
              <c:f>Dashboard!$A$13:$A$18</c:f>
              <c:strCache>
                <c:ptCount val="6"/>
                <c:pt idx="0">
                  <c:v>Styczeń 2026</c:v>
                </c:pt>
                <c:pt idx="1">
                  <c:v>Luty 2026</c:v>
                </c:pt>
                <c:pt idx="2">
                  <c:v>Marzec 2026</c:v>
                </c:pt>
                <c:pt idx="3">
                  <c:v>Kwiecień 2026</c:v>
                </c:pt>
                <c:pt idx="4">
                  <c:v>Maj 2026</c:v>
                </c:pt>
                <c:pt idx="5">
                  <c:v>Czerwiec 2026</c:v>
                </c:pt>
              </c:strCache>
            </c:strRef>
          </c:cat>
          <c:val>
            <c:numRef>
              <c:f>Dashboard!$B$13:$B$18</c:f>
              <c:numCache>
                <c:formatCode>General</c:formatCode>
                <c:ptCount val="6"/>
                <c:pt idx="0">
                  <c:v>991446.55307000002</c:v>
                </c:pt>
                <c:pt idx="1">
                  <c:v>711985.60068000003</c:v>
                </c:pt>
                <c:pt idx="2">
                  <c:v>755310.55145000003</c:v>
                </c:pt>
                <c:pt idx="3">
                  <c:v>717261.84571999998</c:v>
                </c:pt>
                <c:pt idx="4">
                  <c:v>768981.36138000002</c:v>
                </c:pt>
                <c:pt idx="5">
                  <c:v>346881.07014000003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46-4EB4-BA40-362EA0936627}"/>
            </c:ext>
          </c:extLst>
        </c:ser>
        <c:ser>
          <c:idx val="1"/>
          <c:order val="1"/>
          <c:tx>
            <c:v>Osobodni</c:v>
          </c:tx>
          <c:invertIfNegative val="1"/>
          <c:cat>
            <c:strRef>
              <c:f>Dashboard!$A$13:$A$18</c:f>
              <c:strCache>
                <c:ptCount val="6"/>
                <c:pt idx="0">
                  <c:v>Styczeń 2026</c:v>
                </c:pt>
                <c:pt idx="1">
                  <c:v>Luty 2026</c:v>
                </c:pt>
                <c:pt idx="2">
                  <c:v>Marzec 2026</c:v>
                </c:pt>
                <c:pt idx="3">
                  <c:v>Kwiecień 2026</c:v>
                </c:pt>
                <c:pt idx="4">
                  <c:v>Maj 2026</c:v>
                </c:pt>
                <c:pt idx="5">
                  <c:v>Czerwiec 2026</c:v>
                </c:pt>
              </c:strCache>
            </c:strRef>
          </c:cat>
          <c:val>
            <c:numRef>
              <c:f>Dashboard!$C$13:$C$18</c:f>
              <c:numCache>
                <c:formatCode>General</c:formatCode>
                <c:ptCount val="6"/>
                <c:pt idx="0">
                  <c:v>24800</c:v>
                </c:pt>
                <c:pt idx="1">
                  <c:v>22400</c:v>
                </c:pt>
                <c:pt idx="2">
                  <c:v>24800</c:v>
                </c:pt>
                <c:pt idx="3">
                  <c:v>24000</c:v>
                </c:pt>
                <c:pt idx="4">
                  <c:v>24800</c:v>
                </c:pt>
                <c:pt idx="5">
                  <c:v>24000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46-4EB4-BA40-362EA0936627}"/>
            </c:ext>
          </c:extLst>
        </c:ser>
        <c:ser>
          <c:idx val="2"/>
          <c:order val="2"/>
          <c:tx>
            <c:v>Posiłki</c:v>
          </c:tx>
          <c:invertIfNegative val="1"/>
          <c:cat>
            <c:strRef>
              <c:f>Dashboard!$A$13:$A$18</c:f>
              <c:strCache>
                <c:ptCount val="6"/>
                <c:pt idx="0">
                  <c:v>Styczeń 2026</c:v>
                </c:pt>
                <c:pt idx="1">
                  <c:v>Luty 2026</c:v>
                </c:pt>
                <c:pt idx="2">
                  <c:v>Marzec 2026</c:v>
                </c:pt>
                <c:pt idx="3">
                  <c:v>Kwiecień 2026</c:v>
                </c:pt>
                <c:pt idx="4">
                  <c:v>Maj 2026</c:v>
                </c:pt>
                <c:pt idx="5">
                  <c:v>Czerwiec 2026</c:v>
                </c:pt>
              </c:strCache>
            </c:strRef>
          </c:cat>
          <c:val>
            <c:numRef>
              <c:f>Dashboard!$D$13:$D$18</c:f>
              <c:numCache>
                <c:formatCode>General</c:formatCode>
                <c:ptCount val="6"/>
                <c:pt idx="0">
                  <c:v>77400</c:v>
                </c:pt>
                <c:pt idx="1">
                  <c:v>70100</c:v>
                </c:pt>
                <c:pt idx="2">
                  <c:v>77550</c:v>
                </c:pt>
                <c:pt idx="3">
                  <c:v>75030</c:v>
                </c:pt>
                <c:pt idx="4">
                  <c:v>77650</c:v>
                </c:pt>
                <c:pt idx="5">
                  <c:v>75100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46-4EB4-BA40-362EA0936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17</xdr:col>
      <xdr:colOff>0</xdr:colOff>
      <xdr:row>17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18</xdr:row>
      <xdr:rowOff>0</xdr:rowOff>
    </xdr:from>
    <xdr:to>
      <xdr:col>17</xdr:col>
      <xdr:colOff>0</xdr:colOff>
      <xdr:row>34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blDashboardTrend" displayName="TblDashboardTrend" ref="A12:H18">
  <tableColumns count="8">
    <tableColumn id="1" xr3:uid="{00000000-0010-0000-0000-000001000000}" name="Miesiąc"/>
    <tableColumn id="2" xr3:uid="{00000000-0010-0000-0000-000002000000}" name="Koszt całkowity"/>
    <tableColumn id="3" xr3:uid="{00000000-0010-0000-0000-000003000000}" name="Osobodni"/>
    <tableColumn id="4" xr3:uid="{00000000-0010-0000-0000-000004000000}" name="Posiłki"/>
    <tableColumn id="5" xr3:uid="{00000000-0010-0000-0000-000005000000}" name="Koszt / osobodzień"/>
    <tableColumn id="6" xr3:uid="{00000000-0010-0000-0000-000006000000}" name="Koszt / posiłek"/>
    <tableColumn id="7" xr3:uid="{00000000-0010-0000-0000-000007000000}" name="Personel / mies."/>
    <tableColumn id="8" xr3:uid="{00000000-0010-0000-0000-000008000000}" name="Uwagi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blDaneMiesieczne" displayName="TblDaneMiesieczne" ref="A3:K10">
  <tableColumns count="11">
    <tableColumn id="1" xr3:uid="{00000000-0010-0000-0100-000001000000}" name="Miesiąc"/>
    <tableColumn id="2" xr3:uid="{00000000-0010-0000-0100-000002000000}" name="Dni"/>
    <tableColumn id="3" xr3:uid="{00000000-0010-0000-0100-000003000000}" name="Śr. pacjentów/dzień"/>
    <tableColumn id="4" xr3:uid="{00000000-0010-0000-0100-000004000000}" name="Osobodni"/>
    <tableColumn id="5" xr3:uid="{00000000-0010-0000-0100-000005000000}" name="Posiłki pacjentów"/>
    <tableColumn id="6" xr3:uid="{00000000-0010-0000-0100-000006000000}" name="Kantyna"/>
    <tableColumn id="7" xr3:uid="{00000000-0010-0000-0100-000007000000}" name="Wywóz na zewnątrz"/>
    <tableColumn id="8" xr3:uid="{00000000-0010-0000-0100-000008000000}" name="Łączne posiłki"/>
    <tableColumn id="9" xr3:uid="{00000000-0010-0000-0100-000009000000}" name="Koszt całkowity"/>
    <tableColumn id="10" xr3:uid="{00000000-0010-0000-0100-00000A000000}" name="Koszt / osobodzień"/>
    <tableColumn id="11" xr3:uid="{00000000-0010-0000-0100-00000B000000}" name="Koszt / posiłek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74B5554-D687-4D63-B6BB-0367AA7C525D}" name="TblPersonel8" displayName="TblPersonel8" ref="A3:B7">
  <tableColumns count="2">
    <tableColumn id="1" xr3:uid="{63E246E4-414B-4748-929A-9630ACF5D657}" name="Funkcja"/>
    <tableColumn id="2" xr3:uid="{BC121403-EAE7-4183-95AB-E3F68EB54BFE}" name="wartośc netto 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blPersonel" displayName="TblPersonel" ref="A3:H9">
  <tableColumns count="8">
    <tableColumn id="1" xr3:uid="{00000000-0010-0000-0300-000001000000}" name="Funkcja"/>
    <tableColumn id="2" xr3:uid="{00000000-0010-0000-0300-000002000000}" name="Etaty"/>
    <tableColumn id="3" xr3:uid="{00000000-0010-0000-0300-000003000000}" name="Wynagrodzenie brutto / etat"/>
    <tableColumn id="4" xr3:uid="{00000000-0010-0000-0300-000004000000}" name="Koszt brutto"/>
    <tableColumn id="5" xr3:uid="{00000000-0010-0000-0300-000005000000}" name="Składki i narzuty"/>
    <tableColumn id="6" xr3:uid="{00000000-0010-0000-0300-000006000000}" name="Koszt całkowity miesięczny"/>
    <tableColumn id="7" xr3:uid="{00000000-0010-0000-0300-000007000000}" name="Udział"/>
    <tableColumn id="8" xr3:uid="{00000000-0010-0000-0300-000008000000}" name="Komentarz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blKosztyKategorii" displayName="TblKosztyKategorii" ref="A3:E17">
  <tableColumns count="5">
    <tableColumn id="1" xr3:uid="{00000000-0010-0000-0200-000001000000}" name="Kategoria kosztu"/>
    <tableColumn id="2" xr3:uid="{00000000-0010-0000-0200-000002000000}" name="Razem 6 miesięcy"/>
    <tableColumn id="3" xr3:uid="{00000000-0010-0000-0200-000003000000}" name="Średnio / miesiąc"/>
    <tableColumn id="4" xr3:uid="{00000000-0010-0000-0200-000004000000}" name="Udział w kosztach"/>
    <tableColumn id="5" xr3:uid="{00000000-0010-0000-0200-000005000000}" name="Komentarz analityczn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opLeftCell="A9" workbookViewId="0">
      <selection sqref="A1:L1"/>
    </sheetView>
  </sheetViews>
  <sheetFormatPr defaultRowHeight="14"/>
  <cols>
    <col min="1" max="1" width="68.25" customWidth="1"/>
    <col min="2" max="2" width="14.75" customWidth="1"/>
    <col min="3" max="3" width="10.4140625" customWidth="1"/>
    <col min="4" max="4" width="20.1640625" customWidth="1"/>
    <col min="5" max="5" width="17.5" customWidth="1"/>
    <col min="6" max="6" width="14.1640625" customWidth="1"/>
    <col min="7" max="7" width="21.25" customWidth="1"/>
    <col min="8" max="8" width="11.1640625" customWidth="1"/>
  </cols>
  <sheetData>
    <row r="1" spans="1:12" ht="18.649999999999999" customHeight="1">
      <c r="A1" s="13" t="s">
        <v>0</v>
      </c>
      <c r="B1" s="20"/>
      <c r="C1" s="21"/>
      <c r="D1" s="21"/>
      <c r="E1" s="20"/>
      <c r="F1" s="20"/>
      <c r="G1" s="20"/>
      <c r="H1" s="16"/>
      <c r="I1" s="16"/>
      <c r="J1" s="16"/>
      <c r="K1" s="16"/>
      <c r="L1" s="16"/>
    </row>
    <row r="3" spans="1:12">
      <c r="A3" s="22" t="s">
        <v>1</v>
      </c>
      <c r="B3" s="16"/>
      <c r="C3" s="16"/>
      <c r="D3" s="22" t="s">
        <v>2</v>
      </c>
      <c r="E3" s="16"/>
      <c r="F3" s="16"/>
      <c r="G3" s="22" t="s">
        <v>3</v>
      </c>
      <c r="H3" s="16"/>
      <c r="I3" s="16"/>
    </row>
    <row r="4" spans="1:12">
      <c r="A4" s="16"/>
      <c r="B4" s="16"/>
      <c r="C4" s="16"/>
      <c r="D4" s="16"/>
      <c r="E4" s="16"/>
      <c r="F4" s="16"/>
      <c r="G4" s="16"/>
      <c r="H4" s="16"/>
      <c r="I4" s="16"/>
    </row>
    <row r="5" spans="1:12" ht="18">
      <c r="A5" s="19">
        <f>'Dane miesięczne'!I10</f>
        <v>4291866.9824400004</v>
      </c>
      <c r="B5" s="20"/>
      <c r="C5" s="20"/>
      <c r="D5" s="19">
        <f>'Model i wnioski'!B5</f>
        <v>715311.16374000011</v>
      </c>
      <c r="E5" s="16"/>
      <c r="F5" s="16"/>
      <c r="G5" s="24">
        <f>Personel!B9</f>
        <v>41</v>
      </c>
      <c r="H5" s="16"/>
      <c r="I5" s="16"/>
    </row>
    <row r="6" spans="1:12">
      <c r="A6" s="23" t="s">
        <v>4</v>
      </c>
      <c r="B6" s="16"/>
      <c r="C6" s="16"/>
      <c r="D6" s="23" t="s">
        <v>5</v>
      </c>
      <c r="E6" s="16"/>
      <c r="F6" s="16"/>
      <c r="G6" s="23" t="s">
        <v>6</v>
      </c>
      <c r="H6" s="16"/>
      <c r="I6" s="16"/>
    </row>
    <row r="8" spans="1:12" ht="18">
      <c r="A8" s="17">
        <f>'Dane miesięczne'!H10</f>
        <v>452830</v>
      </c>
      <c r="B8" s="16"/>
      <c r="C8" s="16"/>
      <c r="D8" s="19">
        <f>'Dane miesięczne'!K10</f>
        <v>9.4778768686703625</v>
      </c>
      <c r="E8" s="20"/>
      <c r="F8" s="20"/>
      <c r="G8" s="19">
        <f>'Dane miesięczne'!J10</f>
        <v>29.639965348342542</v>
      </c>
      <c r="H8" s="16"/>
      <c r="I8" s="16"/>
    </row>
    <row r="9" spans="1:12" ht="14.5">
      <c r="A9" s="18" t="s">
        <v>7</v>
      </c>
      <c r="B9" s="16"/>
      <c r="C9" s="16"/>
      <c r="D9" s="18" t="s">
        <v>8</v>
      </c>
      <c r="E9" s="16"/>
      <c r="F9" s="16"/>
      <c r="G9" s="18" t="s">
        <v>8</v>
      </c>
      <c r="H9" s="16"/>
      <c r="I9" s="16"/>
    </row>
    <row r="11" spans="1:12">
      <c r="A11" s="15" t="s">
        <v>9</v>
      </c>
      <c r="B11" s="16"/>
      <c r="C11" s="16"/>
      <c r="D11" s="16"/>
      <c r="E11" s="16"/>
      <c r="F11" s="16"/>
      <c r="G11" s="16"/>
      <c r="H11" s="16"/>
    </row>
    <row r="12" spans="1:12">
      <c r="A12" s="11" t="s">
        <v>10</v>
      </c>
      <c r="B12" s="11" t="s">
        <v>11</v>
      </c>
      <c r="C12" s="11" t="s">
        <v>12</v>
      </c>
      <c r="D12" s="11" t="s">
        <v>13</v>
      </c>
      <c r="E12" s="11" t="s">
        <v>6</v>
      </c>
      <c r="F12" s="11" t="s">
        <v>5</v>
      </c>
      <c r="G12" s="11" t="s">
        <v>14</v>
      </c>
      <c r="H12" s="11" t="s">
        <v>15</v>
      </c>
    </row>
    <row r="13" spans="1:12">
      <c r="A13" t="s">
        <v>16</v>
      </c>
      <c r="B13">
        <v>991446.55307000002</v>
      </c>
      <c r="C13">
        <v>24800</v>
      </c>
      <c r="D13">
        <v>77400</v>
      </c>
      <c r="E13">
        <v>39.977683591532262</v>
      </c>
      <c r="F13">
        <v>12.809386990568475</v>
      </c>
      <c r="G13">
        <v>306161.58</v>
      </c>
    </row>
    <row r="14" spans="1:12">
      <c r="A14" t="s">
        <v>17</v>
      </c>
      <c r="B14">
        <v>711985.60068000003</v>
      </c>
      <c r="C14">
        <v>22400</v>
      </c>
      <c r="D14">
        <v>70100</v>
      </c>
      <c r="E14">
        <v>31.785071458928574</v>
      </c>
      <c r="F14">
        <v>10.156713276462197</v>
      </c>
      <c r="G14">
        <v>306161.58</v>
      </c>
    </row>
    <row r="15" spans="1:12">
      <c r="A15" t="s">
        <v>18</v>
      </c>
      <c r="B15">
        <v>755310.55145000003</v>
      </c>
      <c r="C15">
        <v>24800</v>
      </c>
      <c r="D15">
        <v>77550</v>
      </c>
      <c r="E15">
        <v>30.456070622983873</v>
      </c>
      <c r="F15">
        <v>9.7396589484203737</v>
      </c>
      <c r="G15">
        <v>306161.58</v>
      </c>
    </row>
    <row r="16" spans="1:12">
      <c r="A16" t="s">
        <v>19</v>
      </c>
      <c r="B16">
        <v>717261.84571999998</v>
      </c>
      <c r="C16">
        <v>24000</v>
      </c>
      <c r="D16">
        <v>75030</v>
      </c>
      <c r="E16">
        <v>29.885910238333334</v>
      </c>
      <c r="F16">
        <v>9.5596674093029446</v>
      </c>
      <c r="G16">
        <v>306161.58</v>
      </c>
    </row>
    <row r="17" spans="1:8">
      <c r="A17" t="s">
        <v>20</v>
      </c>
      <c r="B17">
        <v>768981.36138000002</v>
      </c>
      <c r="C17">
        <v>24800</v>
      </c>
      <c r="D17">
        <v>77650</v>
      </c>
      <c r="E17">
        <v>31.007312958870969</v>
      </c>
      <c r="F17">
        <v>9.9031727157759182</v>
      </c>
      <c r="G17">
        <v>306161.58</v>
      </c>
    </row>
    <row r="18" spans="1:8">
      <c r="A18" t="s">
        <v>21</v>
      </c>
      <c r="B18">
        <v>346881.07014000003</v>
      </c>
      <c r="C18">
        <v>24000</v>
      </c>
      <c r="D18">
        <v>75100</v>
      </c>
      <c r="E18">
        <v>14.453377922500001</v>
      </c>
      <c r="F18">
        <v>4.6189223720372841</v>
      </c>
      <c r="G18">
        <v>306161.58</v>
      </c>
      <c r="H18" t="s">
        <v>22</v>
      </c>
    </row>
  </sheetData>
  <mergeCells count="17">
    <mergeCell ref="A1:L1"/>
    <mergeCell ref="A3:C4"/>
    <mergeCell ref="A5:C5"/>
    <mergeCell ref="A6:C6"/>
    <mergeCell ref="D3:F4"/>
    <mergeCell ref="D5:F5"/>
    <mergeCell ref="D6:F6"/>
    <mergeCell ref="G3:I4"/>
    <mergeCell ref="G5:I5"/>
    <mergeCell ref="G6:I6"/>
    <mergeCell ref="A11:H11"/>
    <mergeCell ref="A8:C8"/>
    <mergeCell ref="A9:C9"/>
    <mergeCell ref="D8:F8"/>
    <mergeCell ref="D9:F9"/>
    <mergeCell ref="G8:I8"/>
    <mergeCell ref="G9:I9"/>
  </mergeCells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"/>
  <sheetViews>
    <sheetView tabSelected="1" workbookViewId="0">
      <selection activeCell="D20" sqref="D20"/>
    </sheetView>
  </sheetViews>
  <sheetFormatPr defaultRowHeight="14"/>
  <cols>
    <col min="1" max="1" width="18" customWidth="1"/>
    <col min="2" max="2" width="3.4140625" customWidth="1"/>
    <col min="3" max="3" width="15.6640625" customWidth="1"/>
    <col min="4" max="4" width="7.9140625" customWidth="1"/>
    <col min="5" max="5" width="13.9140625" customWidth="1"/>
    <col min="6" max="6" width="6.75" customWidth="1"/>
    <col min="7" max="7" width="15.75" customWidth="1"/>
    <col min="8" max="8" width="11" customWidth="1"/>
    <col min="9" max="9" width="12.25" customWidth="1"/>
    <col min="10" max="10" width="15" customWidth="1"/>
    <col min="11" max="11" width="11.6640625" customWidth="1"/>
  </cols>
  <sheetData>
    <row r="1" spans="1:11" ht="18.649999999999999" customHeight="1">
      <c r="A1" s="13" t="s">
        <v>23</v>
      </c>
      <c r="B1" s="21"/>
      <c r="C1" s="21"/>
      <c r="D1" s="21"/>
      <c r="E1" s="21"/>
      <c r="F1" s="21"/>
      <c r="G1" s="21"/>
      <c r="H1" s="21"/>
      <c r="I1" s="20"/>
      <c r="J1" s="20"/>
      <c r="K1" s="20"/>
    </row>
    <row r="3" spans="1:11" ht="28">
      <c r="A3" s="1" t="s">
        <v>10</v>
      </c>
      <c r="B3" s="1" t="s">
        <v>24</v>
      </c>
      <c r="C3" s="1" t="s">
        <v>25</v>
      </c>
      <c r="D3" s="1" t="s">
        <v>12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11</v>
      </c>
      <c r="J3" s="1" t="s">
        <v>6</v>
      </c>
      <c r="K3" s="1" t="s">
        <v>5</v>
      </c>
    </row>
    <row r="4" spans="1:11">
      <c r="A4" s="3" t="s">
        <v>16</v>
      </c>
      <c r="B4" s="3">
        <v>31</v>
      </c>
      <c r="C4" s="3">
        <v>800</v>
      </c>
      <c r="D4" s="3">
        <v>24800</v>
      </c>
      <c r="E4" s="3">
        <v>74400</v>
      </c>
      <c r="F4" s="3">
        <v>1200</v>
      </c>
      <c r="G4" s="3">
        <v>1800</v>
      </c>
      <c r="H4" s="3">
        <v>77400</v>
      </c>
      <c r="I4" s="3">
        <v>991446.55307000002</v>
      </c>
      <c r="J4" s="3">
        <f t="shared" ref="J4:J10" si="0">I4/D4</f>
        <v>39.977683591532262</v>
      </c>
      <c r="K4" s="3">
        <f t="shared" ref="K4:K10" si="1">I4/H4</f>
        <v>12.809386990568475</v>
      </c>
    </row>
    <row r="5" spans="1:11">
      <c r="A5" s="3" t="s">
        <v>17</v>
      </c>
      <c r="B5" s="3">
        <v>28</v>
      </c>
      <c r="C5" s="3">
        <v>800</v>
      </c>
      <c r="D5" s="3">
        <v>22400</v>
      </c>
      <c r="E5" s="3">
        <v>67200</v>
      </c>
      <c r="F5" s="3">
        <v>1150</v>
      </c>
      <c r="G5" s="3">
        <v>1750</v>
      </c>
      <c r="H5" s="3">
        <v>70100</v>
      </c>
      <c r="I5" s="3">
        <v>711985.60068000003</v>
      </c>
      <c r="J5" s="3">
        <f t="shared" si="0"/>
        <v>31.785071458928574</v>
      </c>
      <c r="K5" s="3">
        <f t="shared" si="1"/>
        <v>10.156713276462197</v>
      </c>
    </row>
    <row r="6" spans="1:11">
      <c r="A6" s="3" t="s">
        <v>18</v>
      </c>
      <c r="B6" s="3">
        <v>31</v>
      </c>
      <c r="C6" s="3">
        <v>800</v>
      </c>
      <c r="D6" s="3">
        <v>24800</v>
      </c>
      <c r="E6" s="3">
        <v>74400</v>
      </c>
      <c r="F6" s="3">
        <v>1250</v>
      </c>
      <c r="G6" s="3">
        <v>1900</v>
      </c>
      <c r="H6" s="3">
        <v>77550</v>
      </c>
      <c r="I6" s="3">
        <v>755310.55145000003</v>
      </c>
      <c r="J6" s="3">
        <f t="shared" si="0"/>
        <v>30.456070622983873</v>
      </c>
      <c r="K6" s="3">
        <f t="shared" si="1"/>
        <v>9.7396589484203737</v>
      </c>
    </row>
    <row r="7" spans="1:11">
      <c r="A7" s="3" t="s">
        <v>19</v>
      </c>
      <c r="B7" s="3">
        <v>30</v>
      </c>
      <c r="C7" s="3">
        <v>800</v>
      </c>
      <c r="D7" s="3">
        <v>24000</v>
      </c>
      <c r="E7" s="3">
        <v>72000</v>
      </c>
      <c r="F7" s="3">
        <v>1180</v>
      </c>
      <c r="G7" s="3">
        <v>1850</v>
      </c>
      <c r="H7" s="3">
        <v>75030</v>
      </c>
      <c r="I7" s="3">
        <v>717261.84571999998</v>
      </c>
      <c r="J7" s="3">
        <f t="shared" si="0"/>
        <v>29.885910238333334</v>
      </c>
      <c r="K7" s="3">
        <f t="shared" si="1"/>
        <v>9.5596674093029446</v>
      </c>
    </row>
    <row r="8" spans="1:11">
      <c r="A8" s="3" t="s">
        <v>20</v>
      </c>
      <c r="B8" s="3">
        <v>31</v>
      </c>
      <c r="C8" s="3">
        <v>800</v>
      </c>
      <c r="D8" s="3">
        <v>24800</v>
      </c>
      <c r="E8" s="3">
        <v>74400</v>
      </c>
      <c r="F8" s="3">
        <v>1300</v>
      </c>
      <c r="G8" s="3">
        <v>1950</v>
      </c>
      <c r="H8" s="3">
        <v>77650</v>
      </c>
      <c r="I8" s="3">
        <v>768981.36138000002</v>
      </c>
      <c r="J8" s="3">
        <f t="shared" si="0"/>
        <v>31.007312958870969</v>
      </c>
      <c r="K8" s="3">
        <f t="shared" si="1"/>
        <v>9.9031727157759182</v>
      </c>
    </row>
    <row r="9" spans="1:11">
      <c r="A9" s="3" t="s">
        <v>21</v>
      </c>
      <c r="B9" s="3">
        <v>30</v>
      </c>
      <c r="C9" s="3">
        <v>800</v>
      </c>
      <c r="D9" s="3">
        <v>24000</v>
      </c>
      <c r="E9" s="3">
        <v>72000</v>
      </c>
      <c r="F9" s="3">
        <v>1220</v>
      </c>
      <c r="G9" s="3">
        <v>1880</v>
      </c>
      <c r="H9" s="3">
        <v>75100</v>
      </c>
      <c r="I9" s="3">
        <v>346881.07014000003</v>
      </c>
      <c r="J9" s="3">
        <f t="shared" si="0"/>
        <v>14.453377922500001</v>
      </c>
      <c r="K9" s="3">
        <f t="shared" si="1"/>
        <v>4.6189223720372841</v>
      </c>
    </row>
    <row r="10" spans="1:11">
      <c r="A10" s="4" t="s">
        <v>30</v>
      </c>
      <c r="B10" s="4">
        <f>SUM(B4:B9)</f>
        <v>181</v>
      </c>
      <c r="C10" s="4">
        <f>AVERAGE(C4:C9)</f>
        <v>800</v>
      </c>
      <c r="D10" s="4">
        <f t="shared" ref="D10:I10" si="2">SUM(D4:D9)</f>
        <v>144800</v>
      </c>
      <c r="E10" s="4">
        <f t="shared" si="2"/>
        <v>434400</v>
      </c>
      <c r="F10" s="4">
        <f t="shared" si="2"/>
        <v>7300</v>
      </c>
      <c r="G10" s="4">
        <f t="shared" si="2"/>
        <v>11130</v>
      </c>
      <c r="H10" s="4">
        <f t="shared" si="2"/>
        <v>452830</v>
      </c>
      <c r="I10" s="4">
        <f t="shared" si="2"/>
        <v>4291866.9824400004</v>
      </c>
      <c r="J10" s="4">
        <f t="shared" si="0"/>
        <v>29.639965348342542</v>
      </c>
      <c r="K10" s="4">
        <f t="shared" si="1"/>
        <v>9.4778768686703625</v>
      </c>
    </row>
  </sheetData>
  <mergeCells count="1">
    <mergeCell ref="A1:K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0CC60-E454-44F8-BA16-E2433EC7C44B}">
  <dimension ref="A1:B7"/>
  <sheetViews>
    <sheetView workbookViewId="0">
      <selection activeCell="B7" sqref="B7"/>
    </sheetView>
  </sheetViews>
  <sheetFormatPr defaultRowHeight="14"/>
  <cols>
    <col min="1" max="1" width="17.9140625" customWidth="1"/>
    <col min="2" max="2" width="13.6640625" customWidth="1"/>
  </cols>
  <sheetData>
    <row r="1" spans="1:2" ht="18.649999999999999" customHeight="1">
      <c r="A1" s="13" t="s">
        <v>106</v>
      </c>
      <c r="B1" s="14"/>
    </row>
    <row r="3" spans="1:2">
      <c r="A3" s="1" t="s">
        <v>56</v>
      </c>
      <c r="B3" s="1" t="s">
        <v>108</v>
      </c>
    </row>
    <row r="4" spans="1:2">
      <c r="A4" t="s">
        <v>107</v>
      </c>
      <c r="B4">
        <v>5000</v>
      </c>
    </row>
    <row r="5" spans="1:2">
      <c r="A5" t="s">
        <v>109</v>
      </c>
      <c r="B5">
        <v>62000</v>
      </c>
    </row>
    <row r="6" spans="1:2">
      <c r="A6" t="s">
        <v>110</v>
      </c>
      <c r="B6">
        <v>10000</v>
      </c>
    </row>
    <row r="7" spans="1:2">
      <c r="A7" s="2" t="s">
        <v>69</v>
      </c>
      <c r="B7" s="2">
        <f>SUM(B4:B6)</f>
        <v>77000</v>
      </c>
    </row>
  </sheetData>
  <mergeCells count="1">
    <mergeCell ref="A1:B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"/>
  <sheetViews>
    <sheetView workbookViewId="0">
      <selection sqref="A1:XFD9"/>
    </sheetView>
  </sheetViews>
  <sheetFormatPr defaultRowHeight="14"/>
  <cols>
    <col min="1" max="1" width="39.25" customWidth="1"/>
    <col min="2" max="2" width="4.4140625" customWidth="1"/>
    <col min="3" max="3" width="22.25" customWidth="1"/>
    <col min="4" max="4" width="9.75" customWidth="1"/>
    <col min="5" max="5" width="13" customWidth="1"/>
    <col min="6" max="6" width="21" customWidth="1"/>
    <col min="7" max="7" width="10.25" customWidth="1"/>
    <col min="8" max="8" width="32" customWidth="1"/>
  </cols>
  <sheetData>
    <row r="1" spans="1:8" ht="18.649999999999999" customHeight="1">
      <c r="A1" s="13" t="s">
        <v>55</v>
      </c>
      <c r="B1" s="14"/>
      <c r="C1" s="20"/>
      <c r="D1" s="20"/>
      <c r="E1" s="20"/>
      <c r="F1" s="20"/>
      <c r="G1" s="25"/>
      <c r="H1" s="16"/>
    </row>
    <row r="3" spans="1:8" ht="28">
      <c r="A3" s="1" t="s">
        <v>56</v>
      </c>
      <c r="B3" s="1" t="s">
        <v>57</v>
      </c>
      <c r="C3" s="1" t="s">
        <v>58</v>
      </c>
      <c r="D3" s="1" t="s">
        <v>59</v>
      </c>
      <c r="E3" s="1" t="s">
        <v>60</v>
      </c>
      <c r="F3" s="1" t="s">
        <v>61</v>
      </c>
      <c r="G3" s="1" t="s">
        <v>62</v>
      </c>
      <c r="H3" s="1" t="s">
        <v>63</v>
      </c>
    </row>
    <row r="4" spans="1:8">
      <c r="A4" t="s">
        <v>64</v>
      </c>
      <c r="B4">
        <v>22</v>
      </c>
      <c r="C4">
        <v>6300</v>
      </c>
      <c r="D4">
        <v>138600</v>
      </c>
      <c r="E4">
        <v>28413</v>
      </c>
      <c r="F4">
        <v>167013</v>
      </c>
      <c r="G4">
        <v>0.54550606909999999</v>
      </c>
    </row>
    <row r="5" spans="1:8">
      <c r="A5" t="s">
        <v>65</v>
      </c>
      <c r="B5">
        <v>10</v>
      </c>
      <c r="C5">
        <v>5500</v>
      </c>
      <c r="D5">
        <v>55000</v>
      </c>
      <c r="E5">
        <v>11275</v>
      </c>
      <c r="F5">
        <v>66275</v>
      </c>
      <c r="G5">
        <v>0.21647066230000001</v>
      </c>
    </row>
    <row r="6" spans="1:8">
      <c r="A6" t="s">
        <v>66</v>
      </c>
      <c r="B6">
        <v>4</v>
      </c>
      <c r="C6">
        <v>5800</v>
      </c>
      <c r="D6">
        <v>23200</v>
      </c>
      <c r="E6">
        <v>4756</v>
      </c>
      <c r="F6">
        <v>27956</v>
      </c>
      <c r="G6">
        <v>9.1311261199999993E-2</v>
      </c>
    </row>
    <row r="7" spans="1:8">
      <c r="A7" t="s">
        <v>67</v>
      </c>
      <c r="B7">
        <v>4</v>
      </c>
      <c r="C7">
        <v>6944</v>
      </c>
      <c r="D7">
        <v>27776</v>
      </c>
      <c r="E7">
        <v>5694.08</v>
      </c>
      <c r="F7">
        <v>33470.080000000002</v>
      </c>
      <c r="G7">
        <v>0.10932162030000001</v>
      </c>
    </row>
    <row r="8" spans="1:8">
      <c r="A8" t="s">
        <v>68</v>
      </c>
      <c r="B8">
        <v>1</v>
      </c>
      <c r="C8">
        <v>9500</v>
      </c>
      <c r="D8">
        <v>9500</v>
      </c>
      <c r="E8">
        <v>1947.5</v>
      </c>
      <c r="F8">
        <v>11447.5</v>
      </c>
      <c r="G8">
        <v>3.7390387099999998E-2</v>
      </c>
    </row>
    <row r="9" spans="1:8">
      <c r="A9" s="2" t="s">
        <v>69</v>
      </c>
      <c r="B9" s="2">
        <f>SUM(B4:B8)</f>
        <v>41</v>
      </c>
      <c r="C9" s="2"/>
      <c r="D9" s="2">
        <f>SUM(D4:D8)</f>
        <v>254076</v>
      </c>
      <c r="E9" s="2">
        <f>SUM(E4:E8)</f>
        <v>52085.58</v>
      </c>
      <c r="F9" s="2">
        <f>SUM(F4:F8)</f>
        <v>306161.58</v>
      </c>
      <c r="G9" s="2">
        <f>SUM(G4:G8)</f>
        <v>1</v>
      </c>
      <c r="H9" s="2"/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topLeftCell="C1" workbookViewId="0">
      <selection sqref="A1:E1"/>
    </sheetView>
  </sheetViews>
  <sheetFormatPr defaultRowHeight="14"/>
  <cols>
    <col min="1" max="1" width="43.4140625" customWidth="1"/>
    <col min="2" max="2" width="14" customWidth="1"/>
    <col min="3" max="3" width="13.75" customWidth="1"/>
    <col min="4" max="4" width="14" customWidth="1"/>
    <col min="5" max="5" width="42" customWidth="1"/>
  </cols>
  <sheetData>
    <row r="1" spans="1:5" ht="18.649999999999999" customHeight="1">
      <c r="A1" s="13" t="s">
        <v>31</v>
      </c>
      <c r="B1" s="20"/>
      <c r="C1" s="20"/>
      <c r="D1" s="25"/>
      <c r="E1" s="16"/>
    </row>
    <row r="3" spans="1:5" ht="28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</row>
    <row r="4" spans="1:5" ht="28">
      <c r="A4" s="3" t="s">
        <v>37</v>
      </c>
      <c r="B4" s="3">
        <v>1436673.32</v>
      </c>
      <c r="C4" s="3">
        <f t="shared" ref="C4:C17" si="0">B4/6</f>
        <v>239445.55333333334</v>
      </c>
      <c r="D4" s="3">
        <f t="shared" ref="D4:D17" si="1">B4/SUM($B$4:$B$17)</f>
        <v>0.3347432075313822</v>
      </c>
      <c r="E4" s="3" t="s">
        <v>38</v>
      </c>
    </row>
    <row r="5" spans="1:5" ht="28">
      <c r="A5" s="3" t="s">
        <v>39</v>
      </c>
      <c r="B5" s="3">
        <v>85523.4</v>
      </c>
      <c r="C5" s="3">
        <f t="shared" si="0"/>
        <v>14253.9</v>
      </c>
      <c r="D5" s="3">
        <f t="shared" si="1"/>
        <v>1.9926852428072798E-2</v>
      </c>
      <c r="E5" s="3" t="s">
        <v>40</v>
      </c>
    </row>
    <row r="6" spans="1:5" ht="28">
      <c r="A6" s="3" t="s">
        <v>41</v>
      </c>
      <c r="B6" s="3">
        <v>80434.240000000005</v>
      </c>
      <c r="C6" s="3">
        <f t="shared" si="0"/>
        <v>13405.706666666667</v>
      </c>
      <c r="D6" s="3">
        <f t="shared" si="1"/>
        <v>1.874108408510642E-2</v>
      </c>
      <c r="E6" s="3" t="s">
        <v>40</v>
      </c>
    </row>
    <row r="7" spans="1:5" ht="28">
      <c r="A7" s="3" t="s">
        <v>42</v>
      </c>
      <c r="B7" s="3">
        <v>8528.84</v>
      </c>
      <c r="C7" s="3">
        <f t="shared" si="0"/>
        <v>1421.4733333333334</v>
      </c>
      <c r="D7" s="3">
        <f t="shared" si="1"/>
        <v>1.9872097702224702E-3</v>
      </c>
      <c r="E7" s="3" t="s">
        <v>40</v>
      </c>
    </row>
    <row r="8" spans="1:5" ht="28">
      <c r="A8" s="3" t="s">
        <v>43</v>
      </c>
      <c r="B8" s="3">
        <v>1836969.48</v>
      </c>
      <c r="C8" s="3">
        <f t="shared" si="0"/>
        <v>306161.58</v>
      </c>
      <c r="D8" s="3">
        <f t="shared" si="1"/>
        <v>0.42801174582434315</v>
      </c>
      <c r="E8" s="3" t="s">
        <v>44</v>
      </c>
    </row>
    <row r="9" spans="1:5" ht="28">
      <c r="A9" s="3" t="s">
        <v>45</v>
      </c>
      <c r="B9" s="3">
        <v>11752.58</v>
      </c>
      <c r="C9" s="3">
        <f t="shared" si="0"/>
        <v>1958.7633333333333</v>
      </c>
      <c r="D9" s="3">
        <f t="shared" si="1"/>
        <v>2.7383374293949939E-3</v>
      </c>
      <c r="E9" s="3" t="s">
        <v>40</v>
      </c>
    </row>
    <row r="10" spans="1:5" ht="28">
      <c r="A10" s="3" t="s">
        <v>46</v>
      </c>
      <c r="B10" s="3">
        <v>859.46</v>
      </c>
      <c r="C10" s="3">
        <f t="shared" si="0"/>
        <v>143.24333333333334</v>
      </c>
      <c r="D10" s="3">
        <f t="shared" si="1"/>
        <v>2.0025317735066015E-4</v>
      </c>
      <c r="E10" s="3" t="s">
        <v>40</v>
      </c>
    </row>
    <row r="11" spans="1:5" ht="28">
      <c r="A11" s="3" t="s">
        <v>47</v>
      </c>
      <c r="B11" s="3">
        <v>112.8</v>
      </c>
      <c r="C11" s="3">
        <f t="shared" si="0"/>
        <v>18.8</v>
      </c>
      <c r="D11" s="3">
        <f t="shared" si="1"/>
        <v>2.6282268407086386E-5</v>
      </c>
      <c r="E11" s="3" t="s">
        <v>40</v>
      </c>
    </row>
    <row r="12" spans="1:5">
      <c r="A12" s="3" t="s">
        <v>48</v>
      </c>
      <c r="B12" s="3">
        <v>0</v>
      </c>
      <c r="C12" s="3">
        <f t="shared" si="0"/>
        <v>0</v>
      </c>
      <c r="D12" s="3">
        <f t="shared" si="1"/>
        <v>0</v>
      </c>
      <c r="E12" s="3" t="s">
        <v>49</v>
      </c>
    </row>
    <row r="13" spans="1:5" ht="28">
      <c r="A13" s="3" t="s">
        <v>50</v>
      </c>
      <c r="B13" s="3">
        <v>100606.96</v>
      </c>
      <c r="C13" s="3">
        <f t="shared" si="0"/>
        <v>16767.826666666668</v>
      </c>
      <c r="D13" s="3">
        <f t="shared" si="1"/>
        <v>2.3441304311533722E-2</v>
      </c>
      <c r="E13" s="3" t="s">
        <v>40</v>
      </c>
    </row>
    <row r="14" spans="1:5">
      <c r="A14" s="3" t="s">
        <v>51</v>
      </c>
      <c r="B14" s="3">
        <v>0</v>
      </c>
      <c r="C14" s="3">
        <f t="shared" si="0"/>
        <v>0</v>
      </c>
      <c r="D14" s="3">
        <f t="shared" si="1"/>
        <v>0</v>
      </c>
      <c r="E14" s="3" t="s">
        <v>49</v>
      </c>
    </row>
    <row r="15" spans="1:5" ht="28">
      <c r="A15" s="3" t="s">
        <v>52</v>
      </c>
      <c r="B15" s="3">
        <v>356146.10800000001</v>
      </c>
      <c r="C15" s="3">
        <f t="shared" si="0"/>
        <v>59357.684666666668</v>
      </c>
      <c r="D15" s="3">
        <f t="shared" si="1"/>
        <v>8.2981627682581341E-2</v>
      </c>
      <c r="E15" s="3" t="s">
        <v>40</v>
      </c>
    </row>
    <row r="16" spans="1:5" ht="28">
      <c r="A16" s="3" t="s">
        <v>53</v>
      </c>
      <c r="B16" s="3">
        <v>249253.96</v>
      </c>
      <c r="C16" s="3">
        <f t="shared" si="0"/>
        <v>41542.326666666668</v>
      </c>
      <c r="D16" s="3">
        <f t="shared" si="1"/>
        <v>5.8075881899372107E-2</v>
      </c>
      <c r="E16" s="3" t="s">
        <v>40</v>
      </c>
    </row>
    <row r="17" spans="1:5" ht="28">
      <c r="A17" s="3" t="s">
        <v>54</v>
      </c>
      <c r="B17" s="3">
        <v>125005.83444000001</v>
      </c>
      <c r="C17" s="3">
        <f t="shared" si="0"/>
        <v>20834.30574</v>
      </c>
      <c r="D17" s="3">
        <f t="shared" si="1"/>
        <v>2.9126213592233007E-2</v>
      </c>
      <c r="E17" s="3" t="s">
        <v>40</v>
      </c>
    </row>
  </sheetData>
  <mergeCells count="1">
    <mergeCell ref="A1:E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5"/>
  <sheetViews>
    <sheetView topLeftCell="A5" workbookViewId="0">
      <selection sqref="A1:H1"/>
    </sheetView>
  </sheetViews>
  <sheetFormatPr defaultRowHeight="14"/>
  <cols>
    <col min="1" max="1" width="69.9140625" customWidth="1"/>
    <col min="2" max="2" width="16.9140625" customWidth="1"/>
    <col min="3" max="3" width="42" customWidth="1"/>
    <col min="5" max="5" width="26.5" customWidth="1"/>
    <col min="6" max="8" width="24" customWidth="1"/>
  </cols>
  <sheetData>
    <row r="1" spans="1:8" ht="18.649999999999999" customHeight="1">
      <c r="A1" s="13" t="s">
        <v>70</v>
      </c>
      <c r="B1" s="16"/>
      <c r="C1" s="16"/>
      <c r="D1" s="16"/>
      <c r="E1" s="16"/>
      <c r="F1" s="16"/>
      <c r="G1" s="16"/>
      <c r="H1" s="16"/>
    </row>
    <row r="3" spans="1:8">
      <c r="A3" s="5" t="s">
        <v>71</v>
      </c>
      <c r="B3" s="6" t="s">
        <v>72</v>
      </c>
      <c r="C3" s="3" t="s">
        <v>73</v>
      </c>
      <c r="E3" s="15" t="s">
        <v>74</v>
      </c>
      <c r="F3" s="16"/>
      <c r="G3" s="16"/>
      <c r="H3" s="16"/>
    </row>
    <row r="4" spans="1:8" ht="56">
      <c r="A4" s="5" t="s">
        <v>75</v>
      </c>
      <c r="B4" s="7">
        <f>SUM('Dane miesięczne'!I4:I9)</f>
        <v>4291866.9824400004</v>
      </c>
      <c r="C4" s="3" t="s">
        <v>76</v>
      </c>
      <c r="E4" s="10" t="s">
        <v>77</v>
      </c>
      <c r="F4" s="3" t="s">
        <v>78</v>
      </c>
      <c r="G4" s="3"/>
      <c r="H4" s="3"/>
    </row>
    <row r="5" spans="1:8" ht="56">
      <c r="A5" s="5" t="s">
        <v>79</v>
      </c>
      <c r="B5" s="7">
        <f>B4/6</f>
        <v>715311.16374000011</v>
      </c>
      <c r="C5" s="3" t="s">
        <v>80</v>
      </c>
      <c r="E5" s="10" t="s">
        <v>81</v>
      </c>
      <c r="F5" s="3" t="s">
        <v>82</v>
      </c>
      <c r="G5" s="3"/>
      <c r="H5" s="3"/>
    </row>
    <row r="6" spans="1:8" ht="56">
      <c r="A6" s="5" t="s">
        <v>83</v>
      </c>
      <c r="B6" s="12">
        <f>Personel!B9</f>
        <v>41</v>
      </c>
      <c r="C6" s="3" t="s">
        <v>84</v>
      </c>
      <c r="E6" s="10" t="s">
        <v>85</v>
      </c>
      <c r="F6" s="3" t="s">
        <v>86</v>
      </c>
      <c r="G6" s="3"/>
      <c r="H6" s="3"/>
    </row>
    <row r="7" spans="1:8" ht="84">
      <c r="A7" s="5" t="s">
        <v>87</v>
      </c>
      <c r="B7" s="7">
        <f>Personel!F9</f>
        <v>306161.58</v>
      </c>
      <c r="C7" s="3" t="s">
        <v>88</v>
      </c>
      <c r="E7" s="10" t="s">
        <v>89</v>
      </c>
      <c r="F7" s="3" t="s">
        <v>90</v>
      </c>
      <c r="G7" s="3"/>
      <c r="H7" s="3"/>
    </row>
    <row r="8" spans="1:8" ht="98">
      <c r="A8" s="5" t="s">
        <v>91</v>
      </c>
      <c r="B8" s="8">
        <f>SUM('Koszty kategorii'!B8)/SUM('Koszty kategorii'!B4:B17)</f>
        <v>0.42801174582434315</v>
      </c>
      <c r="C8" s="3" t="s">
        <v>92</v>
      </c>
      <c r="E8" s="10" t="s">
        <v>93</v>
      </c>
      <c r="F8" s="3" t="s">
        <v>94</v>
      </c>
      <c r="G8" s="3"/>
      <c r="H8" s="3"/>
    </row>
    <row r="9" spans="1:8">
      <c r="A9" s="5" t="s">
        <v>95</v>
      </c>
      <c r="B9" s="9">
        <f>'Dane miesięczne'!H10</f>
        <v>452830</v>
      </c>
      <c r="C9" s="3" t="s">
        <v>96</v>
      </c>
    </row>
    <row r="10" spans="1:8">
      <c r="A10" s="5" t="s">
        <v>26</v>
      </c>
      <c r="B10" s="9">
        <f>'Dane miesięczne'!E10</f>
        <v>434400</v>
      </c>
      <c r="C10" s="3" t="s">
        <v>97</v>
      </c>
    </row>
    <row r="11" spans="1:8">
      <c r="A11" s="5" t="s">
        <v>98</v>
      </c>
      <c r="B11" s="9">
        <f>SUM('Dane miesięczne'!F10:G10)</f>
        <v>18430</v>
      </c>
      <c r="C11" s="3" t="s">
        <v>99</v>
      </c>
    </row>
    <row r="12" spans="1:8">
      <c r="A12" s="5" t="s">
        <v>6</v>
      </c>
      <c r="B12" s="7">
        <f>'Dane miesięczne'!J10</f>
        <v>29.639965348342542</v>
      </c>
      <c r="C12" s="3" t="s">
        <v>100</v>
      </c>
    </row>
    <row r="13" spans="1:8">
      <c r="A13" s="5" t="s">
        <v>5</v>
      </c>
      <c r="B13" s="7">
        <f>'Dane miesięczne'!K10</f>
        <v>9.4778768686703625</v>
      </c>
      <c r="C13" s="3" t="s">
        <v>101</v>
      </c>
    </row>
    <row r="14" spans="1:8">
      <c r="A14" s="5" t="s">
        <v>102</v>
      </c>
      <c r="B14" s="9">
        <f>B9/B6/6</f>
        <v>1840.7723577235772</v>
      </c>
      <c r="C14" s="3" t="s">
        <v>103</v>
      </c>
    </row>
    <row r="15" spans="1:8">
      <c r="A15" s="5" t="s">
        <v>104</v>
      </c>
      <c r="B15" s="7">
        <f>B7*6/B9</f>
        <v>4.0566426252677603</v>
      </c>
      <c r="C15" s="3" t="s">
        <v>105</v>
      </c>
    </row>
  </sheetData>
  <mergeCells count="2">
    <mergeCell ref="A1:H1"/>
    <mergeCell ref="E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Dashboard</vt:lpstr>
      <vt:lpstr>Dane miesięczne</vt:lpstr>
      <vt:lpstr>Czynsz Dzierżawny </vt:lpstr>
      <vt:lpstr>Personel</vt:lpstr>
      <vt:lpstr>Koszty kategorii</vt:lpstr>
      <vt:lpstr>Model i wnioski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Szmytt</dc:creator>
  <cp:lastModifiedBy>jzalewska@choroszcz.adt.psiez.pl</cp:lastModifiedBy>
  <dcterms:created xsi:type="dcterms:W3CDTF">2026-07-09T09:23:56Z</dcterms:created>
  <dcterms:modified xsi:type="dcterms:W3CDTF">2026-07-09T12:39:38Z</dcterms:modified>
</cp:coreProperties>
</file>